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5110" windowHeight="12450" activeTab="1"/>
  </bookViews>
  <sheets>
    <sheet name="Decode" sheetId="1" r:id="rId1"/>
    <sheet name="Encode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26" i="1"/>
  <c r="I24" s="1"/>
  <c r="I22"/>
  <c r="B27" i="2"/>
  <c r="G46" s="1"/>
  <c r="B26"/>
  <c r="F46" s="1"/>
  <c r="B31"/>
  <c r="B41"/>
  <c r="B42"/>
  <c r="D33"/>
  <c r="D34" s="1"/>
  <c r="D35" s="1"/>
  <c r="D36" s="1"/>
  <c r="D37" s="1"/>
  <c r="D38" s="1"/>
  <c r="D39" s="1"/>
  <c r="D40" s="1"/>
  <c r="D41" s="1"/>
  <c r="D42" s="1"/>
  <c r="D43" s="1"/>
  <c r="D44" s="1"/>
  <c r="D45" s="1"/>
  <c r="D46" s="1"/>
  <c r="B29"/>
  <c r="E46" s="1"/>
  <c r="B28"/>
  <c r="H45" s="1"/>
  <c r="B20"/>
  <c r="E20" s="1"/>
  <c r="B19"/>
  <c r="E19" s="1"/>
  <c r="H35" s="1"/>
  <c r="B18"/>
  <c r="F18" s="1"/>
  <c r="F32" s="1"/>
  <c r="B17"/>
  <c r="G17" s="1"/>
  <c r="H33" s="1"/>
  <c r="B13"/>
  <c r="B24" s="1"/>
  <c r="C11" i="1"/>
  <c r="D11"/>
  <c r="E11"/>
  <c r="F11"/>
  <c r="C12"/>
  <c r="D12"/>
  <c r="E12"/>
  <c r="F12"/>
  <c r="C13"/>
  <c r="D13"/>
  <c r="E13"/>
  <c r="F13"/>
  <c r="C14"/>
  <c r="D14"/>
  <c r="E14"/>
  <c r="F14"/>
  <c r="C15"/>
  <c r="D15"/>
  <c r="E15"/>
  <c r="F15"/>
  <c r="C16"/>
  <c r="D16"/>
  <c r="E16"/>
  <c r="F16"/>
  <c r="C17"/>
  <c r="D17"/>
  <c r="E17"/>
  <c r="F17"/>
  <c r="C18"/>
  <c r="D18"/>
  <c r="E18"/>
  <c r="F18"/>
  <c r="C19"/>
  <c r="D19"/>
  <c r="E19"/>
  <c r="F19"/>
  <c r="C20"/>
  <c r="D20"/>
  <c r="E20"/>
  <c r="F20"/>
  <c r="C21"/>
  <c r="D21"/>
  <c r="E21"/>
  <c r="F21"/>
  <c r="C22"/>
  <c r="D22"/>
  <c r="E22"/>
  <c r="F22"/>
  <c r="C23"/>
  <c r="D23"/>
  <c r="E23"/>
  <c r="F23"/>
  <c r="C24"/>
  <c r="D24"/>
  <c r="E26" s="1"/>
  <c r="E24"/>
  <c r="F24"/>
  <c r="I16" s="1"/>
  <c r="F10"/>
  <c r="E10"/>
  <c r="D10"/>
  <c r="C10"/>
  <c r="J10" s="1"/>
  <c r="I19"/>
  <c r="J19" s="1"/>
  <c r="D26"/>
  <c r="I23"/>
  <c r="I21"/>
  <c r="I15"/>
  <c r="I14"/>
  <c r="I13"/>
  <c r="I12"/>
  <c r="I11"/>
  <c r="I18"/>
  <c r="I20"/>
  <c r="B23"/>
  <c r="B24" s="1"/>
  <c r="B11"/>
  <c r="B12" s="1"/>
  <c r="B13" s="1"/>
  <c r="B14" s="1"/>
  <c r="B15" s="1"/>
  <c r="B16" s="1"/>
  <c r="B17" s="1"/>
  <c r="B18" s="1"/>
  <c r="B19" s="1"/>
  <c r="B20" s="1"/>
  <c r="B21" s="1"/>
  <c r="B22" s="1"/>
  <c r="B14" i="2" l="1"/>
  <c r="B46"/>
  <c r="H20"/>
  <c r="F35" s="1"/>
  <c r="F20"/>
  <c r="H19"/>
  <c r="G36" s="1"/>
  <c r="F19"/>
  <c r="E36" s="1"/>
  <c r="G20"/>
  <c r="E35" s="1"/>
  <c r="G19"/>
  <c r="F36" s="1"/>
  <c r="B36" s="1"/>
  <c r="F24"/>
  <c r="H44" s="1"/>
  <c r="H24"/>
  <c r="F45" s="1"/>
  <c r="E24"/>
  <c r="G44" s="1"/>
  <c r="G24"/>
  <c r="E45" s="1"/>
  <c r="B25"/>
  <c r="B35"/>
  <c r="F17"/>
  <c r="G33" s="1"/>
  <c r="H17"/>
  <c r="E34" s="1"/>
  <c r="B34" s="1"/>
  <c r="G18"/>
  <c r="G32" s="1"/>
  <c r="E18"/>
  <c r="E17"/>
  <c r="F33" s="1"/>
  <c r="B33" s="1"/>
  <c r="H18"/>
  <c r="H32" s="1"/>
  <c r="C26" i="1"/>
  <c r="I17"/>
  <c r="I10"/>
  <c r="B45" i="2" l="1"/>
  <c r="F25"/>
  <c r="G43" s="1"/>
  <c r="H25"/>
  <c r="E44" s="1"/>
  <c r="B44" s="1"/>
  <c r="E25"/>
  <c r="F43" s="1"/>
  <c r="G25"/>
  <c r="H43" s="1"/>
  <c r="B22"/>
  <c r="B23"/>
  <c r="B21"/>
  <c r="B32"/>
  <c r="F23" l="1"/>
  <c r="H23"/>
  <c r="H37" s="1"/>
  <c r="E23"/>
  <c r="G23"/>
  <c r="G37" s="1"/>
  <c r="B37" s="1"/>
  <c r="F21"/>
  <c r="H39" s="1"/>
  <c r="H21"/>
  <c r="F40" s="1"/>
  <c r="E21"/>
  <c r="G39" s="1"/>
  <c r="G21"/>
  <c r="E40" s="1"/>
  <c r="B40" s="1"/>
  <c r="F22"/>
  <c r="G38" s="1"/>
  <c r="H22"/>
  <c r="E39" s="1"/>
  <c r="E22"/>
  <c r="F38" s="1"/>
  <c r="G22"/>
  <c r="H38" s="1"/>
  <c r="B43"/>
  <c r="B39" l="1"/>
  <c r="B38"/>
  <c r="C48" l="1"/>
</calcChain>
</file>

<file path=xl/sharedStrings.xml><?xml version="1.0" encoding="utf-8"?>
<sst xmlns="http://schemas.openxmlformats.org/spreadsheetml/2006/main" count="92" uniqueCount="82">
  <si>
    <t>WWVB decoder checker</t>
  </si>
  <si>
    <t>Bit field</t>
  </si>
  <si>
    <t>Markers (better be 0's)</t>
  </si>
  <si>
    <t>P1</t>
  </si>
  <si>
    <t>P2</t>
  </si>
  <si>
    <t>P3</t>
  </si>
  <si>
    <t>P4</t>
  </si>
  <si>
    <t>P5</t>
  </si>
  <si>
    <t>P6</t>
  </si>
  <si>
    <t>P7</t>
  </si>
  <si>
    <t>Minutes</t>
  </si>
  <si>
    <t>Hours</t>
  </si>
  <si>
    <t>Days</t>
  </si>
  <si>
    <t>Year</t>
  </si>
  <si>
    <t>Leap Year</t>
  </si>
  <si>
    <t>nibbles below are in byte order in memory.</t>
  </si>
  <si>
    <t>Data is shifted in from the last byte toward the first to get right-looking order</t>
  </si>
  <si>
    <t>First four bits are N/A as we only shift in 60 bits into 8 bytes (64 bits)</t>
  </si>
  <si>
    <t>I trigger off of two Markers, so only actually shift in 59 bits</t>
  </si>
  <si>
    <t>UT offset</t>
  </si>
  <si>
    <t>Leap Second Warning</t>
  </si>
  <si>
    <t>Will be at EOM</t>
  </si>
  <si>
    <t>DST Status</t>
  </si>
  <si>
    <t>Nibble</t>
  </si>
  <si>
    <t>Bit</t>
  </si>
  <si>
    <t>For DST Decoder ring</t>
  </si>
  <si>
    <t>Taken 08/30/08 at 9:38 MDT (15:38 UCT)  WORKS!!!</t>
  </si>
  <si>
    <t>-</t>
  </si>
  <si>
    <t>WWVB Encoder</t>
  </si>
  <si>
    <t>This is so I can create test sequences for my software</t>
  </si>
  <si>
    <t>Hours (UTC)</t>
  </si>
  <si>
    <t>Date</t>
  </si>
  <si>
    <t>0-59</t>
  </si>
  <si>
    <t>0-23</t>
  </si>
  <si>
    <t>-0.9 to +0.9 in 1. increments</t>
  </si>
  <si>
    <t>DT, ST, TD (To Daylight), or TS (To Standard)</t>
  </si>
  <si>
    <t>Parameter</t>
  </si>
  <si>
    <t>Value</t>
  </si>
  <si>
    <t>Comment</t>
  </si>
  <si>
    <t>Day of year</t>
  </si>
  <si>
    <t>Standard Excel Date format</t>
  </si>
  <si>
    <t>Mins (1)</t>
  </si>
  <si>
    <t>Mins (10)</t>
  </si>
  <si>
    <t>Hours (1)</t>
  </si>
  <si>
    <t>Hours (10)</t>
  </si>
  <si>
    <t>DOY (1)</t>
  </si>
  <si>
    <t>DOY (10)</t>
  </si>
  <si>
    <t>DOY (100)</t>
  </si>
  <si>
    <t>Year (1)</t>
  </si>
  <si>
    <t>Year(10)</t>
  </si>
  <si>
    <t>Digit</t>
  </si>
  <si>
    <t>BCD b3</t>
  </si>
  <si>
    <t>BCD b2</t>
  </si>
  <si>
    <t>BCD b0</t>
  </si>
  <si>
    <t>BCD b1</t>
  </si>
  <si>
    <t>DT (bit 57)</t>
  </si>
  <si>
    <t>DT (bit 58)</t>
  </si>
  <si>
    <t>Leap Second</t>
  </si>
  <si>
    <t>Nibble 1</t>
  </si>
  <si>
    <t>Nibble 2</t>
  </si>
  <si>
    <t>Nibble 3</t>
  </si>
  <si>
    <t>Nibble 4</t>
  </si>
  <si>
    <t>Nibble 5</t>
  </si>
  <si>
    <t>Nibble 6</t>
  </si>
  <si>
    <t>Nibble 7</t>
  </si>
  <si>
    <t>Nibble 8</t>
  </si>
  <si>
    <t>Nibble 9</t>
  </si>
  <si>
    <t>Nibble 10</t>
  </si>
  <si>
    <t>Nibble 11</t>
  </si>
  <si>
    <t>Nibble 12</t>
  </si>
  <si>
    <t>Nibble 13</t>
  </si>
  <si>
    <t>Nibble 14</t>
  </si>
  <si>
    <t>Nibble 15</t>
  </si>
  <si>
    <t>Nibble 16</t>
  </si>
  <si>
    <t>Always 0's (see Decode page)</t>
  </si>
  <si>
    <t>Reserved or Markers</t>
  </si>
  <si>
    <t>Unused (my buffering)</t>
  </si>
  <si>
    <t>Unused (not doing UT1)</t>
  </si>
  <si>
    <t>String to paste</t>
  </si>
  <si>
    <t>1/1/xx is day #1, it doesn’t start at 0!!</t>
  </si>
  <si>
    <t>TRUE or FALSE</t>
  </si>
  <si>
    <t>ST</t>
  </si>
</sst>
</file>

<file path=xl/styles.xml><?xml version="1.0" encoding="utf-8"?>
<styleSheet xmlns="http://schemas.openxmlformats.org/spreadsheetml/2006/main">
  <numFmts count="2">
    <numFmt numFmtId="164" formatCode="[$-409]d\-mmm;@"/>
    <numFmt numFmtId="165" formatCode="[$-409]d\-mmm\-yy;@"/>
  </numFmts>
  <fonts count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/>
    </xf>
    <xf numFmtId="164" fontId="0" fillId="0" borderId="0" xfId="0" applyNumberFormat="1" applyAlignment="1">
      <alignment horizontal="left"/>
    </xf>
    <xf numFmtId="0" fontId="0" fillId="0" borderId="1" xfId="0" quotePrefix="1" applyBorder="1"/>
    <xf numFmtId="0" fontId="0" fillId="0" borderId="1" xfId="0" quotePrefix="1" applyBorder="1" applyAlignment="1">
      <alignment horizontal="right"/>
    </xf>
    <xf numFmtId="1" fontId="0" fillId="0" borderId="0" xfId="0" applyNumberFormat="1"/>
    <xf numFmtId="2" fontId="0" fillId="0" borderId="0" xfId="0" applyNumberFormat="1"/>
    <xf numFmtId="0" fontId="0" fillId="0" borderId="0" xfId="0" applyBorder="1"/>
    <xf numFmtId="0" fontId="0" fillId="0" borderId="0" xfId="0" quotePrefix="1" applyBorder="1"/>
    <xf numFmtId="0" fontId="0" fillId="3" borderId="1" xfId="0" applyFill="1" applyBorder="1"/>
    <xf numFmtId="0" fontId="0" fillId="2" borderId="1" xfId="0" applyFill="1" applyBorder="1"/>
    <xf numFmtId="0" fontId="0" fillId="4" borderId="1" xfId="0" applyFill="1" applyBorder="1"/>
    <xf numFmtId="165" fontId="0" fillId="0" borderId="1" xfId="0" applyNumberFormat="1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workbookViewId="0">
      <selection activeCell="A23" sqref="A23"/>
    </sheetView>
  </sheetViews>
  <sheetFormatPr defaultRowHeight="15"/>
  <cols>
    <col min="1" max="1" width="7.5703125" customWidth="1"/>
    <col min="2" max="2" width="3.85546875" customWidth="1"/>
    <col min="7" max="7" width="2.5703125" customWidth="1"/>
    <col min="8" max="8" width="22.5703125" customWidth="1"/>
    <col min="10" max="10" width="16.7109375" customWidth="1"/>
  </cols>
  <sheetData>
    <row r="1" spans="1:10">
      <c r="A1" t="s">
        <v>0</v>
      </c>
    </row>
    <row r="2" spans="1:10">
      <c r="A2" t="s">
        <v>15</v>
      </c>
    </row>
    <row r="3" spans="1:10">
      <c r="A3" t="s">
        <v>16</v>
      </c>
    </row>
    <row r="4" spans="1:10">
      <c r="A4" t="s">
        <v>17</v>
      </c>
    </row>
    <row r="5" spans="1:10">
      <c r="A5" t="s">
        <v>18</v>
      </c>
    </row>
    <row r="6" spans="1:10">
      <c r="A6" t="s">
        <v>26</v>
      </c>
    </row>
    <row r="8" spans="1:10">
      <c r="A8" s="1" t="s">
        <v>23</v>
      </c>
      <c r="B8" s="1" t="s">
        <v>24</v>
      </c>
      <c r="C8" s="14" t="s">
        <v>1</v>
      </c>
      <c r="D8" s="14"/>
      <c r="E8" s="14"/>
      <c r="F8" s="14"/>
    </row>
    <row r="9" spans="1:10">
      <c r="A9" s="1">
        <v>0</v>
      </c>
      <c r="B9" s="5" t="s">
        <v>27</v>
      </c>
      <c r="C9" s="1">
        <v>0</v>
      </c>
      <c r="D9" s="1">
        <v>0</v>
      </c>
      <c r="E9" s="1">
        <v>0</v>
      </c>
      <c r="F9" s="1">
        <v>0</v>
      </c>
      <c r="H9" s="1" t="s">
        <v>2</v>
      </c>
      <c r="I9" s="1"/>
    </row>
    <row r="10" spans="1:10">
      <c r="A10" s="1">
        <v>3</v>
      </c>
      <c r="B10" s="1">
        <v>0</v>
      </c>
      <c r="C10" s="1">
        <f>VALUE(MID(DEC2BIN(A10,4),1,1))</f>
        <v>0</v>
      </c>
      <c r="D10" s="1">
        <f>VALUE(MID(DEC2BIN(A10,4),2,1))</f>
        <v>0</v>
      </c>
      <c r="E10" s="1">
        <f>VALUE(MID(DEC2BIN(A10,4),3,1))</f>
        <v>1</v>
      </c>
      <c r="F10" s="1">
        <f>VALUE(MID(DEC2BIN(A10,4),4,1))</f>
        <v>1</v>
      </c>
      <c r="H10" s="1" t="s">
        <v>3</v>
      </c>
      <c r="I10" s="1">
        <f>+C10</f>
        <v>0</v>
      </c>
      <c r="J10" t="str">
        <f>MID(C10,3,1)</f>
        <v/>
      </c>
    </row>
    <row r="11" spans="1:10">
      <c r="A11" s="1">
        <v>1</v>
      </c>
      <c r="B11" s="1">
        <f t="shared" ref="B11:B24" si="0">+B10+4</f>
        <v>4</v>
      </c>
      <c r="C11" s="1">
        <f t="shared" ref="C11:C24" si="1">VALUE(MID(DEC2BIN(A11,4),1,1))</f>
        <v>0</v>
      </c>
      <c r="D11" s="1">
        <f t="shared" ref="D11:D24" si="2">VALUE(MID(DEC2BIN(A11,4),2,1))</f>
        <v>0</v>
      </c>
      <c r="E11" s="1">
        <f t="shared" ref="E11:E24" si="3">VALUE(MID(DEC2BIN(A11,4),3,1))</f>
        <v>0</v>
      </c>
      <c r="F11" s="1">
        <f t="shared" ref="F11:F24" si="4">VALUE(MID(DEC2BIN(A11,4),4,1))</f>
        <v>1</v>
      </c>
      <c r="H11" s="1" t="s">
        <v>4</v>
      </c>
      <c r="I11" s="1">
        <f>+D12</f>
        <v>0</v>
      </c>
    </row>
    <row r="12" spans="1:10">
      <c r="A12" s="1">
        <v>8</v>
      </c>
      <c r="B12" s="1">
        <f t="shared" si="0"/>
        <v>8</v>
      </c>
      <c r="C12" s="1">
        <f t="shared" si="1"/>
        <v>1</v>
      </c>
      <c r="D12" s="1">
        <f t="shared" si="2"/>
        <v>0</v>
      </c>
      <c r="E12" s="1">
        <f t="shared" si="3"/>
        <v>0</v>
      </c>
      <c r="F12" s="1">
        <f t="shared" si="4"/>
        <v>0</v>
      </c>
      <c r="H12" s="1" t="s">
        <v>5</v>
      </c>
      <c r="I12" s="1">
        <f>+F14</f>
        <v>0</v>
      </c>
    </row>
    <row r="13" spans="1:10">
      <c r="A13" s="1">
        <v>8</v>
      </c>
      <c r="B13" s="1">
        <f t="shared" si="0"/>
        <v>12</v>
      </c>
      <c r="C13" s="1">
        <f t="shared" si="1"/>
        <v>1</v>
      </c>
      <c r="D13" s="1">
        <f t="shared" si="2"/>
        <v>0</v>
      </c>
      <c r="E13" s="1">
        <f t="shared" si="3"/>
        <v>0</v>
      </c>
      <c r="F13" s="1">
        <f t="shared" si="4"/>
        <v>0</v>
      </c>
      <c r="H13" s="1" t="s">
        <v>6</v>
      </c>
      <c r="I13" s="1">
        <f>+D17</f>
        <v>0</v>
      </c>
    </row>
    <row r="14" spans="1:10">
      <c r="A14" s="1">
        <v>6</v>
      </c>
      <c r="B14" s="1">
        <f t="shared" si="0"/>
        <v>16</v>
      </c>
      <c r="C14" s="1">
        <f t="shared" si="1"/>
        <v>0</v>
      </c>
      <c r="D14" s="1">
        <f t="shared" si="2"/>
        <v>1</v>
      </c>
      <c r="E14" s="1">
        <f t="shared" si="3"/>
        <v>1</v>
      </c>
      <c r="F14" s="1">
        <f t="shared" si="4"/>
        <v>0</v>
      </c>
      <c r="H14" s="1" t="s">
        <v>7</v>
      </c>
      <c r="I14" s="1">
        <f>+F19</f>
        <v>0</v>
      </c>
    </row>
    <row r="15" spans="1:10">
      <c r="A15" s="1">
        <v>2</v>
      </c>
      <c r="B15" s="1">
        <f t="shared" si="0"/>
        <v>20</v>
      </c>
      <c r="C15" s="1">
        <f t="shared" si="1"/>
        <v>0</v>
      </c>
      <c r="D15" s="1">
        <f t="shared" si="2"/>
        <v>0</v>
      </c>
      <c r="E15" s="1">
        <f t="shared" si="3"/>
        <v>1</v>
      </c>
      <c r="F15" s="1">
        <f t="shared" si="4"/>
        <v>0</v>
      </c>
      <c r="H15" s="1" t="s">
        <v>8</v>
      </c>
      <c r="I15" s="1">
        <f>+D22</f>
        <v>0</v>
      </c>
    </row>
    <row r="16" spans="1:10">
      <c r="A16" s="1">
        <v>2</v>
      </c>
      <c r="B16" s="1">
        <f t="shared" si="0"/>
        <v>24</v>
      </c>
      <c r="C16" s="1">
        <f t="shared" si="1"/>
        <v>0</v>
      </c>
      <c r="D16" s="1">
        <f t="shared" si="2"/>
        <v>0</v>
      </c>
      <c r="E16" s="1">
        <f t="shared" si="3"/>
        <v>1</v>
      </c>
      <c r="F16" s="1">
        <f t="shared" si="4"/>
        <v>0</v>
      </c>
      <c r="H16" s="1" t="s">
        <v>9</v>
      </c>
      <c r="I16" s="1">
        <f>+F24</f>
        <v>0</v>
      </c>
    </row>
    <row r="17" spans="1:10">
      <c r="A17" s="1">
        <v>8</v>
      </c>
      <c r="B17" s="1">
        <f t="shared" si="0"/>
        <v>28</v>
      </c>
      <c r="C17" s="1">
        <f t="shared" si="1"/>
        <v>1</v>
      </c>
      <c r="D17" s="1">
        <f t="shared" si="2"/>
        <v>0</v>
      </c>
      <c r="E17" s="1">
        <f t="shared" si="3"/>
        <v>0</v>
      </c>
      <c r="F17" s="1">
        <f t="shared" si="4"/>
        <v>0</v>
      </c>
      <c r="H17" s="1" t="s">
        <v>10</v>
      </c>
      <c r="I17" s="1">
        <f>+D10*40+E10*20+F10*10+D11*8+E11*4+F11*2+C12</f>
        <v>33</v>
      </c>
    </row>
    <row r="18" spans="1:10">
      <c r="A18" s="1">
        <v>4</v>
      </c>
      <c r="B18" s="1">
        <f t="shared" si="0"/>
        <v>32</v>
      </c>
      <c r="C18" s="1">
        <f t="shared" si="1"/>
        <v>0</v>
      </c>
      <c r="D18" s="1">
        <f t="shared" si="2"/>
        <v>1</v>
      </c>
      <c r="E18" s="1">
        <f t="shared" si="3"/>
        <v>0</v>
      </c>
      <c r="F18" s="1">
        <f t="shared" si="4"/>
        <v>0</v>
      </c>
      <c r="H18" s="1" t="s">
        <v>11</v>
      </c>
      <c r="I18" s="1">
        <f>+C13*20+D13*10+F13*8+C14*4+D14*2+E14</f>
        <v>23</v>
      </c>
    </row>
    <row r="19" spans="1:10">
      <c r="A19" s="1">
        <v>4</v>
      </c>
      <c r="B19" s="1">
        <f t="shared" si="0"/>
        <v>36</v>
      </c>
      <c r="C19" s="1">
        <f t="shared" si="1"/>
        <v>0</v>
      </c>
      <c r="D19" s="1">
        <f t="shared" si="2"/>
        <v>1</v>
      </c>
      <c r="E19" s="1">
        <f t="shared" si="3"/>
        <v>0</v>
      </c>
      <c r="F19" s="1">
        <f t="shared" si="4"/>
        <v>0</v>
      </c>
      <c r="H19" s="1" t="s">
        <v>12</v>
      </c>
      <c r="I19" s="1">
        <f>+E15*200+F15*100+D16*80+E16*40+F16*20+C17*10+E17*8+F17*4+C18*2+D18</f>
        <v>251</v>
      </c>
      <c r="J19" s="3">
        <f>1/1/2000+I19</f>
        <v>251.00049999999999</v>
      </c>
    </row>
    <row r="20" spans="1:10">
      <c r="A20" s="1">
        <v>5</v>
      </c>
      <c r="B20" s="1">
        <f t="shared" si="0"/>
        <v>40</v>
      </c>
      <c r="C20" s="1">
        <f t="shared" si="1"/>
        <v>0</v>
      </c>
      <c r="D20" s="1">
        <f t="shared" si="2"/>
        <v>1</v>
      </c>
      <c r="E20" s="1">
        <f t="shared" si="3"/>
        <v>0</v>
      </c>
      <c r="F20" s="1">
        <f t="shared" si="4"/>
        <v>1</v>
      </c>
      <c r="H20" s="1" t="s">
        <v>13</v>
      </c>
      <c r="I20" s="1">
        <f>+E22*8+F22*4+C23*2+D23*1+D21*80+E21*40+F21*20+C22*10+2000</f>
        <v>2008</v>
      </c>
    </row>
    <row r="21" spans="1:10">
      <c r="A21" s="1">
        <v>0</v>
      </c>
      <c r="B21" s="1">
        <f t="shared" si="0"/>
        <v>44</v>
      </c>
      <c r="C21" s="1">
        <f t="shared" si="1"/>
        <v>0</v>
      </c>
      <c r="D21" s="1">
        <f t="shared" si="2"/>
        <v>0</v>
      </c>
      <c r="E21" s="1">
        <f t="shared" si="3"/>
        <v>0</v>
      </c>
      <c r="F21" s="1">
        <f t="shared" si="4"/>
        <v>0</v>
      </c>
      <c r="H21" s="1" t="s">
        <v>19</v>
      </c>
      <c r="I21" s="1">
        <f>-1*D19*(C20*0.8+D20*0.4+E20*0.2+F20*0.1)</f>
        <v>-0.5</v>
      </c>
    </row>
    <row r="22" spans="1:10">
      <c r="A22" s="1">
        <v>2</v>
      </c>
      <c r="B22" s="1">
        <f t="shared" si="0"/>
        <v>48</v>
      </c>
      <c r="C22" s="1">
        <f t="shared" si="1"/>
        <v>0</v>
      </c>
      <c r="D22" s="1">
        <f t="shared" si="2"/>
        <v>0</v>
      </c>
      <c r="E22" s="1">
        <f t="shared" si="3"/>
        <v>1</v>
      </c>
      <c r="F22" s="1">
        <f t="shared" si="4"/>
        <v>0</v>
      </c>
      <c r="H22" s="1" t="s">
        <v>14</v>
      </c>
      <c r="I22" s="2" t="str">
        <f>IF(F23=1,"Yes","No")</f>
        <v>Yes</v>
      </c>
    </row>
    <row r="23" spans="1:10">
      <c r="A23" s="1">
        <v>1</v>
      </c>
      <c r="B23" s="1">
        <f t="shared" si="0"/>
        <v>52</v>
      </c>
      <c r="C23" s="1">
        <f t="shared" si="1"/>
        <v>0</v>
      </c>
      <c r="D23" s="1">
        <f t="shared" si="2"/>
        <v>0</v>
      </c>
      <c r="E23" s="1">
        <f t="shared" si="3"/>
        <v>0</v>
      </c>
      <c r="F23" s="1">
        <f t="shared" si="4"/>
        <v>1</v>
      </c>
      <c r="H23" s="1" t="s">
        <v>20</v>
      </c>
      <c r="I23" s="2" t="str">
        <f>IF(C24=1,"Yes","No")</f>
        <v>No</v>
      </c>
      <c r="J23" t="s">
        <v>21</v>
      </c>
    </row>
    <row r="24" spans="1:10">
      <c r="A24" s="1">
        <v>6</v>
      </c>
      <c r="B24" s="1">
        <f t="shared" si="0"/>
        <v>56</v>
      </c>
      <c r="C24" s="1">
        <f t="shared" si="1"/>
        <v>0</v>
      </c>
      <c r="D24" s="1">
        <f t="shared" si="2"/>
        <v>1</v>
      </c>
      <c r="E24" s="1">
        <f t="shared" si="3"/>
        <v>1</v>
      </c>
      <c r="F24" s="1">
        <f t="shared" si="4"/>
        <v>0</v>
      </c>
      <c r="H24" s="1" t="s">
        <v>22</v>
      </c>
      <c r="I24" s="1" t="str">
        <f>CONCATENATE(C26,D26,E26,F26)</f>
        <v>DT</v>
      </c>
    </row>
    <row r="26" spans="1:10">
      <c r="C26" s="1" t="str">
        <f>IF(D24+E24=0,"ST","")</f>
        <v/>
      </c>
      <c r="D26" s="1" t="str">
        <f>IF(D24+E24=2,"DT","")</f>
        <v>DT</v>
      </c>
      <c r="E26" s="1" t="str">
        <f>IF(AND(D24=1,E24=0),"To ST Today","")</f>
        <v/>
      </c>
      <c r="F26" s="1" t="str">
        <f>IF(AND(D24=0,E24=1),"To ST Today","")</f>
        <v/>
      </c>
      <c r="H26" s="1" t="s">
        <v>25</v>
      </c>
    </row>
  </sheetData>
  <mergeCells count="1">
    <mergeCell ref="C8:F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8"/>
  <sheetViews>
    <sheetView tabSelected="1" workbookViewId="0">
      <selection activeCell="C48" sqref="C48"/>
    </sheetView>
  </sheetViews>
  <sheetFormatPr defaultRowHeight="15"/>
  <cols>
    <col min="1" max="1" width="18.5703125" customWidth="1"/>
    <col min="2" max="2" width="9.7109375" bestFit="1" customWidth="1"/>
    <col min="3" max="3" width="44.140625" customWidth="1"/>
    <col min="4" max="4" width="3.42578125" customWidth="1"/>
    <col min="9" max="9" width="2.42578125" customWidth="1"/>
    <col min="10" max="10" width="25.85546875" customWidth="1"/>
  </cols>
  <sheetData>
    <row r="1" spans="1:8">
      <c r="A1" t="s">
        <v>28</v>
      </c>
    </row>
    <row r="2" spans="1:8">
      <c r="A2" t="s">
        <v>29</v>
      </c>
    </row>
    <row r="4" spans="1:8">
      <c r="A4" s="1" t="s">
        <v>36</v>
      </c>
      <c r="B4" s="1" t="s">
        <v>37</v>
      </c>
      <c r="C4" s="1" t="s">
        <v>38</v>
      </c>
      <c r="D4" s="8"/>
    </row>
    <row r="5" spans="1:8">
      <c r="A5" s="1" t="s">
        <v>10</v>
      </c>
      <c r="B5" s="1">
        <v>58</v>
      </c>
      <c r="C5" s="4" t="s">
        <v>32</v>
      </c>
      <c r="D5" s="9"/>
    </row>
    <row r="6" spans="1:8">
      <c r="A6" s="1" t="s">
        <v>30</v>
      </c>
      <c r="B6" s="1">
        <v>6</v>
      </c>
      <c r="C6" s="4" t="s">
        <v>33</v>
      </c>
      <c r="D6" s="9"/>
    </row>
    <row r="7" spans="1:8">
      <c r="A7" s="1" t="s">
        <v>31</v>
      </c>
      <c r="B7" s="13">
        <v>39539</v>
      </c>
      <c r="C7" s="1" t="s">
        <v>40</v>
      </c>
      <c r="D7" s="8"/>
    </row>
    <row r="8" spans="1:8">
      <c r="A8" s="1" t="s">
        <v>19</v>
      </c>
      <c r="B8" s="1">
        <v>0</v>
      </c>
      <c r="C8" s="4" t="s">
        <v>34</v>
      </c>
      <c r="D8" s="9"/>
    </row>
    <row r="9" spans="1:8">
      <c r="A9" s="1" t="s">
        <v>14</v>
      </c>
      <c r="B9" s="2" t="b">
        <v>1</v>
      </c>
      <c r="C9" s="1" t="s">
        <v>80</v>
      </c>
      <c r="D9" s="8"/>
    </row>
    <row r="10" spans="1:8">
      <c r="A10" s="1" t="s">
        <v>20</v>
      </c>
      <c r="B10" s="2" t="b">
        <v>0</v>
      </c>
      <c r="C10" s="1" t="s">
        <v>80</v>
      </c>
      <c r="D10" s="8"/>
    </row>
    <row r="11" spans="1:8">
      <c r="A11" s="1" t="s">
        <v>22</v>
      </c>
      <c r="B11" s="2" t="s">
        <v>81</v>
      </c>
      <c r="C11" s="4" t="s">
        <v>35</v>
      </c>
      <c r="D11" s="9"/>
    </row>
    <row r="13" spans="1:8">
      <c r="A13" t="s">
        <v>13</v>
      </c>
      <c r="B13">
        <f>MOD(YEAR(B7),100)</f>
        <v>8</v>
      </c>
    </row>
    <row r="14" spans="1:8">
      <c r="A14" t="s">
        <v>39</v>
      </c>
      <c r="B14" s="6">
        <f>+B7-DATE(2000+B13,1,1)+1</f>
        <v>92</v>
      </c>
      <c r="C14" t="s">
        <v>79</v>
      </c>
    </row>
    <row r="15" spans="1:8">
      <c r="B15" s="7"/>
    </row>
    <row r="16" spans="1:8">
      <c r="A16" t="s">
        <v>50</v>
      </c>
      <c r="B16" s="7" t="s">
        <v>37</v>
      </c>
      <c r="E16" t="s">
        <v>51</v>
      </c>
      <c r="F16" t="s">
        <v>52</v>
      </c>
      <c r="G16" t="s">
        <v>54</v>
      </c>
      <c r="H16" t="s">
        <v>53</v>
      </c>
    </row>
    <row r="17" spans="1:10">
      <c r="A17" t="s">
        <v>41</v>
      </c>
      <c r="B17" s="6">
        <f>+MOD(B5,10)</f>
        <v>8</v>
      </c>
      <c r="E17">
        <f>VALUE(MID(DEC2BIN(B17,4),1,1))</f>
        <v>1</v>
      </c>
      <c r="F17">
        <f>VALUE(MID(DEC2BIN(B17,4),2,1))</f>
        <v>0</v>
      </c>
      <c r="G17">
        <f>VALUE(MID(DEC2BIN(B17,4),3,1))</f>
        <v>0</v>
      </c>
      <c r="H17">
        <f>VALUE(MID(DEC2BIN(B17,4),4,1))</f>
        <v>0</v>
      </c>
    </row>
    <row r="18" spans="1:10">
      <c r="A18" t="s">
        <v>42</v>
      </c>
      <c r="B18" s="6">
        <f>TRUNC(B5/10,0)</f>
        <v>5</v>
      </c>
      <c r="E18">
        <f t="shared" ref="E18:E25" si="0">VALUE(MID(DEC2BIN(B18,4),1,1))</f>
        <v>0</v>
      </c>
      <c r="F18">
        <f t="shared" ref="F18:F25" si="1">VALUE(MID(DEC2BIN(B18,4),2,1))</f>
        <v>1</v>
      </c>
      <c r="G18">
        <f t="shared" ref="G18:G25" si="2">VALUE(MID(DEC2BIN(B18,4),3,1))</f>
        <v>0</v>
      </c>
      <c r="H18">
        <f t="shared" ref="H18:H25" si="3">VALUE(MID(DEC2BIN(B18,4),4,1))</f>
        <v>1</v>
      </c>
    </row>
    <row r="19" spans="1:10">
      <c r="A19" t="s">
        <v>43</v>
      </c>
      <c r="B19" s="6">
        <f>MOD(B6,10)</f>
        <v>6</v>
      </c>
      <c r="E19">
        <f t="shared" si="0"/>
        <v>0</v>
      </c>
      <c r="F19">
        <f t="shared" si="1"/>
        <v>1</v>
      </c>
      <c r="G19">
        <f t="shared" si="2"/>
        <v>1</v>
      </c>
      <c r="H19">
        <f t="shared" si="3"/>
        <v>0</v>
      </c>
    </row>
    <row r="20" spans="1:10">
      <c r="A20" t="s">
        <v>44</v>
      </c>
      <c r="B20" s="6">
        <f>TRUNC(B6/10,0)</f>
        <v>0</v>
      </c>
      <c r="E20">
        <f t="shared" si="0"/>
        <v>0</v>
      </c>
      <c r="F20">
        <f t="shared" si="1"/>
        <v>0</v>
      </c>
      <c r="G20">
        <f t="shared" si="2"/>
        <v>0</v>
      </c>
      <c r="H20">
        <f t="shared" si="3"/>
        <v>0</v>
      </c>
    </row>
    <row r="21" spans="1:10">
      <c r="A21" t="s">
        <v>45</v>
      </c>
      <c r="B21" s="6">
        <f>MOD(B14,10)</f>
        <v>2</v>
      </c>
      <c r="E21">
        <f t="shared" si="0"/>
        <v>0</v>
      </c>
      <c r="F21">
        <f t="shared" si="1"/>
        <v>0</v>
      </c>
      <c r="G21">
        <f t="shared" si="2"/>
        <v>1</v>
      </c>
      <c r="H21">
        <f t="shared" si="3"/>
        <v>0</v>
      </c>
    </row>
    <row r="22" spans="1:10">
      <c r="A22" t="s">
        <v>46</v>
      </c>
      <c r="B22" s="6">
        <f>MOD(TRUNC(B14/10,0),10)</f>
        <v>9</v>
      </c>
      <c r="E22">
        <f t="shared" si="0"/>
        <v>1</v>
      </c>
      <c r="F22">
        <f t="shared" si="1"/>
        <v>0</v>
      </c>
      <c r="G22">
        <f t="shared" si="2"/>
        <v>0</v>
      </c>
      <c r="H22">
        <f t="shared" si="3"/>
        <v>1</v>
      </c>
    </row>
    <row r="23" spans="1:10">
      <c r="A23" t="s">
        <v>47</v>
      </c>
      <c r="B23" s="6">
        <f>TRUNC(B14/100,0)</f>
        <v>0</v>
      </c>
      <c r="E23">
        <f t="shared" si="0"/>
        <v>0</v>
      </c>
      <c r="F23">
        <f t="shared" si="1"/>
        <v>0</v>
      </c>
      <c r="G23">
        <f t="shared" si="2"/>
        <v>0</v>
      </c>
      <c r="H23">
        <f t="shared" si="3"/>
        <v>0</v>
      </c>
    </row>
    <row r="24" spans="1:10">
      <c r="A24" t="s">
        <v>48</v>
      </c>
      <c r="B24">
        <f>MOD(B13,10)</f>
        <v>8</v>
      </c>
      <c r="E24">
        <f t="shared" si="0"/>
        <v>1</v>
      </c>
      <c r="F24">
        <f t="shared" si="1"/>
        <v>0</v>
      </c>
      <c r="G24">
        <f t="shared" si="2"/>
        <v>0</v>
      </c>
      <c r="H24">
        <f t="shared" si="3"/>
        <v>0</v>
      </c>
    </row>
    <row r="25" spans="1:10">
      <c r="A25" t="s">
        <v>49</v>
      </c>
      <c r="B25">
        <f>TRUNC(B13/10,0)</f>
        <v>0</v>
      </c>
      <c r="E25">
        <f t="shared" si="0"/>
        <v>0</v>
      </c>
      <c r="F25">
        <f t="shared" si="1"/>
        <v>0</v>
      </c>
      <c r="G25">
        <f t="shared" si="2"/>
        <v>0</v>
      </c>
      <c r="H25">
        <f t="shared" si="3"/>
        <v>0</v>
      </c>
    </row>
    <row r="26" spans="1:10">
      <c r="A26" t="s">
        <v>55</v>
      </c>
      <c r="B26">
        <f>IF(OR(B11="DT",B11="TD"),1,0)</f>
        <v>0</v>
      </c>
    </row>
    <row r="27" spans="1:10">
      <c r="A27" t="s">
        <v>56</v>
      </c>
      <c r="B27">
        <f>IF(OR(B11="DT",B11="TS"),1,0)</f>
        <v>0</v>
      </c>
    </row>
    <row r="28" spans="1:10">
      <c r="A28" t="s">
        <v>14</v>
      </c>
      <c r="B28">
        <f>IF(B9,1,0)</f>
        <v>1</v>
      </c>
    </row>
    <row r="29" spans="1:10">
      <c r="A29" t="s">
        <v>57</v>
      </c>
      <c r="B29">
        <f>IF(B10,1,0)</f>
        <v>0</v>
      </c>
    </row>
    <row r="31" spans="1:10">
      <c r="A31" s="1" t="s">
        <v>58</v>
      </c>
      <c r="B31" s="1" t="str">
        <f>DEC2HEX(E31*8+F31*4+G31*2+H31,1)</f>
        <v>0</v>
      </c>
      <c r="C31" s="1" t="s">
        <v>74</v>
      </c>
      <c r="D31" s="4" t="s">
        <v>27</v>
      </c>
      <c r="E31" s="10">
        <v>0</v>
      </c>
      <c r="F31" s="10">
        <v>0</v>
      </c>
      <c r="G31" s="10">
        <v>0</v>
      </c>
      <c r="H31" s="10">
        <v>0</v>
      </c>
      <c r="I31" s="1"/>
      <c r="J31" s="11" t="s">
        <v>75</v>
      </c>
    </row>
    <row r="32" spans="1:10">
      <c r="A32" s="1" t="s">
        <v>59</v>
      </c>
      <c r="B32" s="1" t="str">
        <f>DEC2HEX(E32*8+F32*4+G32*2+H32,1)</f>
        <v>5</v>
      </c>
      <c r="C32" s="1"/>
      <c r="D32" s="1">
        <v>0</v>
      </c>
      <c r="E32" s="11">
        <v>0</v>
      </c>
      <c r="F32" s="1">
        <f>+F18</f>
        <v>1</v>
      </c>
      <c r="G32" s="1">
        <f>+G18</f>
        <v>0</v>
      </c>
      <c r="H32" s="1">
        <f>+H18</f>
        <v>1</v>
      </c>
      <c r="I32" s="1"/>
      <c r="J32" s="10" t="s">
        <v>76</v>
      </c>
    </row>
    <row r="33" spans="1:10">
      <c r="A33" s="1" t="s">
        <v>60</v>
      </c>
      <c r="B33" s="1" t="str">
        <f t="shared" ref="B33:B46" si="4">DEC2HEX(E33*8+F33*4+G33*2+H33,1)</f>
        <v>4</v>
      </c>
      <c r="C33" s="1"/>
      <c r="D33" s="1">
        <f>+D32+4</f>
        <v>4</v>
      </c>
      <c r="E33" s="11">
        <v>0</v>
      </c>
      <c r="F33" s="1">
        <f>+E17</f>
        <v>1</v>
      </c>
      <c r="G33" s="1">
        <f>+F17</f>
        <v>0</v>
      </c>
      <c r="H33" s="1">
        <f>+G17</f>
        <v>0</v>
      </c>
      <c r="I33" s="1"/>
      <c r="J33" s="12" t="s">
        <v>77</v>
      </c>
    </row>
    <row r="34" spans="1:10">
      <c r="A34" s="1" t="s">
        <v>61</v>
      </c>
      <c r="B34" s="1" t="str">
        <f t="shared" si="4"/>
        <v>0</v>
      </c>
      <c r="C34" s="1"/>
      <c r="D34" s="1">
        <f t="shared" ref="D34:D46" si="5">+D33+4</f>
        <v>8</v>
      </c>
      <c r="E34" s="1">
        <f>+H17</f>
        <v>0</v>
      </c>
      <c r="F34" s="11">
        <v>0</v>
      </c>
      <c r="G34" s="11">
        <v>0</v>
      </c>
      <c r="H34" s="11">
        <v>0</v>
      </c>
      <c r="I34" s="1"/>
      <c r="J34" s="1"/>
    </row>
    <row r="35" spans="1:10">
      <c r="A35" s="1" t="s">
        <v>62</v>
      </c>
      <c r="B35" s="1" t="str">
        <f t="shared" si="4"/>
        <v>0</v>
      </c>
      <c r="C35" s="1"/>
      <c r="D35" s="1">
        <f t="shared" si="5"/>
        <v>12</v>
      </c>
      <c r="E35" s="1">
        <f>+G20</f>
        <v>0</v>
      </c>
      <c r="F35" s="1">
        <f>+H20</f>
        <v>0</v>
      </c>
      <c r="G35" s="11">
        <v>0</v>
      </c>
      <c r="H35" s="1">
        <f>+E19</f>
        <v>0</v>
      </c>
      <c r="I35" s="1"/>
      <c r="J35" s="1"/>
    </row>
    <row r="36" spans="1:10">
      <c r="A36" s="1" t="s">
        <v>63</v>
      </c>
      <c r="B36" s="1" t="str">
        <f t="shared" si="4"/>
        <v>C</v>
      </c>
      <c r="C36" s="1"/>
      <c r="D36" s="1">
        <f t="shared" si="5"/>
        <v>16</v>
      </c>
      <c r="E36" s="1">
        <f>+F19</f>
        <v>1</v>
      </c>
      <c r="F36" s="1">
        <f>+G19</f>
        <v>1</v>
      </c>
      <c r="G36" s="1">
        <f>+H19</f>
        <v>0</v>
      </c>
      <c r="H36" s="11">
        <v>0</v>
      </c>
      <c r="I36" s="1"/>
      <c r="J36" s="1"/>
    </row>
    <row r="37" spans="1:10">
      <c r="A37" s="1" t="s">
        <v>64</v>
      </c>
      <c r="B37" s="1" t="str">
        <f t="shared" si="4"/>
        <v>0</v>
      </c>
      <c r="C37" s="1"/>
      <c r="D37" s="1">
        <f t="shared" si="5"/>
        <v>20</v>
      </c>
      <c r="E37" s="11">
        <v>0</v>
      </c>
      <c r="F37" s="11">
        <v>0</v>
      </c>
      <c r="G37" s="1">
        <f>+G23</f>
        <v>0</v>
      </c>
      <c r="H37" s="1">
        <f>+H23</f>
        <v>0</v>
      </c>
      <c r="I37" s="1"/>
      <c r="J37" s="1"/>
    </row>
    <row r="38" spans="1:10">
      <c r="A38" s="1" t="s">
        <v>65</v>
      </c>
      <c r="B38" s="1" t="str">
        <f t="shared" si="4"/>
        <v>4</v>
      </c>
      <c r="C38" s="1"/>
      <c r="D38" s="1">
        <f t="shared" si="5"/>
        <v>24</v>
      </c>
      <c r="E38" s="11">
        <v>0</v>
      </c>
      <c r="F38" s="1">
        <f>+E22</f>
        <v>1</v>
      </c>
      <c r="G38" s="1">
        <f>+F22</f>
        <v>0</v>
      </c>
      <c r="H38" s="1">
        <f>+G22</f>
        <v>0</v>
      </c>
      <c r="I38" s="1"/>
      <c r="J38" s="1"/>
    </row>
    <row r="39" spans="1:10">
      <c r="A39" s="1" t="s">
        <v>66</v>
      </c>
      <c r="B39" s="1" t="str">
        <f t="shared" si="4"/>
        <v>8</v>
      </c>
      <c r="C39" s="1"/>
      <c r="D39" s="1">
        <f t="shared" si="5"/>
        <v>28</v>
      </c>
      <c r="E39" s="1">
        <f>+H22</f>
        <v>1</v>
      </c>
      <c r="F39" s="11">
        <v>0</v>
      </c>
      <c r="G39" s="1">
        <f>+E21</f>
        <v>0</v>
      </c>
      <c r="H39" s="1">
        <f>+F21</f>
        <v>0</v>
      </c>
      <c r="I39" s="1"/>
      <c r="J39" s="1"/>
    </row>
    <row r="40" spans="1:10">
      <c r="A40" s="1" t="s">
        <v>67</v>
      </c>
      <c r="B40" s="1" t="str">
        <f t="shared" si="4"/>
        <v>8</v>
      </c>
      <c r="C40" s="1"/>
      <c r="D40" s="1">
        <f t="shared" si="5"/>
        <v>32</v>
      </c>
      <c r="E40" s="1">
        <f>+G21</f>
        <v>1</v>
      </c>
      <c r="F40" s="1">
        <f>+H21</f>
        <v>0</v>
      </c>
      <c r="G40" s="11">
        <v>0</v>
      </c>
      <c r="H40" s="11">
        <v>0</v>
      </c>
      <c r="I40" s="1"/>
      <c r="J40" s="1"/>
    </row>
    <row r="41" spans="1:10">
      <c r="A41" s="1" t="s">
        <v>68</v>
      </c>
      <c r="B41" s="1" t="str">
        <f t="shared" si="4"/>
        <v>A</v>
      </c>
      <c r="C41" s="1"/>
      <c r="D41" s="1">
        <f t="shared" si="5"/>
        <v>36</v>
      </c>
      <c r="E41" s="12">
        <v>1</v>
      </c>
      <c r="F41" s="12">
        <v>0</v>
      </c>
      <c r="G41" s="12">
        <v>1</v>
      </c>
      <c r="H41" s="11">
        <v>0</v>
      </c>
      <c r="I41" s="1"/>
      <c r="J41" s="1"/>
    </row>
    <row r="42" spans="1:10">
      <c r="A42" s="1" t="s">
        <v>69</v>
      </c>
      <c r="B42" s="1" t="str">
        <f t="shared" si="4"/>
        <v>0</v>
      </c>
      <c r="C42" s="1"/>
      <c r="D42" s="1">
        <f t="shared" si="5"/>
        <v>40</v>
      </c>
      <c r="E42" s="12">
        <v>0</v>
      </c>
      <c r="F42" s="12">
        <v>0</v>
      </c>
      <c r="G42" s="12">
        <v>0</v>
      </c>
      <c r="H42" s="12">
        <v>0</v>
      </c>
      <c r="I42" s="1"/>
      <c r="J42" s="1"/>
    </row>
    <row r="43" spans="1:10">
      <c r="A43" s="1" t="s">
        <v>70</v>
      </c>
      <c r="B43" s="1" t="str">
        <f t="shared" si="4"/>
        <v>0</v>
      </c>
      <c r="C43" s="1"/>
      <c r="D43" s="1">
        <f t="shared" si="5"/>
        <v>44</v>
      </c>
      <c r="E43" s="11">
        <v>0</v>
      </c>
      <c r="F43" s="1">
        <f>+E25</f>
        <v>0</v>
      </c>
      <c r="G43" s="1">
        <f>+F25</f>
        <v>0</v>
      </c>
      <c r="H43" s="1">
        <f>+G25</f>
        <v>0</v>
      </c>
      <c r="I43" s="1"/>
      <c r="J43" s="1"/>
    </row>
    <row r="44" spans="1:10">
      <c r="A44" s="1" t="s">
        <v>71</v>
      </c>
      <c r="B44" s="1" t="str">
        <f t="shared" si="4"/>
        <v>2</v>
      </c>
      <c r="C44" s="1"/>
      <c r="D44" s="1">
        <f t="shared" si="5"/>
        <v>48</v>
      </c>
      <c r="E44" s="1">
        <f>+H25</f>
        <v>0</v>
      </c>
      <c r="F44" s="11">
        <v>0</v>
      </c>
      <c r="G44" s="1">
        <f>+E24</f>
        <v>1</v>
      </c>
      <c r="H44" s="1">
        <f>+F24</f>
        <v>0</v>
      </c>
      <c r="I44" s="1"/>
      <c r="J44" s="1"/>
    </row>
    <row r="45" spans="1:10">
      <c r="A45" s="1" t="s">
        <v>72</v>
      </c>
      <c r="B45" s="1" t="str">
        <f t="shared" si="4"/>
        <v>1</v>
      </c>
      <c r="C45" s="1"/>
      <c r="D45" s="1">
        <f t="shared" si="5"/>
        <v>52</v>
      </c>
      <c r="E45" s="1">
        <f>+G24</f>
        <v>0</v>
      </c>
      <c r="F45" s="1">
        <f>+H24</f>
        <v>0</v>
      </c>
      <c r="G45" s="11">
        <v>0</v>
      </c>
      <c r="H45" s="1">
        <f>+B28</f>
        <v>1</v>
      </c>
      <c r="I45" s="1"/>
      <c r="J45" s="1"/>
    </row>
    <row r="46" spans="1:10">
      <c r="A46" s="1" t="s">
        <v>73</v>
      </c>
      <c r="B46" s="1" t="str">
        <f t="shared" si="4"/>
        <v>0</v>
      </c>
      <c r="C46" s="1"/>
      <c r="D46" s="1">
        <f t="shared" si="5"/>
        <v>56</v>
      </c>
      <c r="E46" s="1">
        <f>+B29</f>
        <v>0</v>
      </c>
      <c r="F46" s="1">
        <f>+B26</f>
        <v>0</v>
      </c>
      <c r="G46" s="1">
        <f>+B27</f>
        <v>0</v>
      </c>
      <c r="H46" s="11">
        <v>0</v>
      </c>
      <c r="I46" s="1"/>
      <c r="J46" s="1"/>
    </row>
    <row r="48" spans="1:10">
      <c r="A48" t="s">
        <v>78</v>
      </c>
      <c r="C48" t="str">
        <f>CONCATENATE("$",B31,B32,",$",B33,B34,",$",B35,B36,",$",B37,B38,",$",B39,B40,",$",B41,B42,",$",B43,B44,",$",B45,B46)</f>
        <v>$05,$40,$0C,$04,$88,$A0,$02,$10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Decode</vt:lpstr>
      <vt:lpstr>Encode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Beals</dc:creator>
  <cp:lastModifiedBy>William Beals</cp:lastModifiedBy>
  <dcterms:created xsi:type="dcterms:W3CDTF">2008-08-29T01:39:32Z</dcterms:created>
  <dcterms:modified xsi:type="dcterms:W3CDTF">2008-11-24T02:09:51Z</dcterms:modified>
</cp:coreProperties>
</file>